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aire\DOSSIER PREPARATOIRE ECCV2\DOC PREPARATOIRE 2020 - 2021\"/>
    </mc:Choice>
  </mc:AlternateContent>
  <xr:revisionPtr revIDLastSave="0" documentId="13_ncr:1_{C3C29089-1D33-4AB1-99D5-1BDF8E16F9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0" sheetId="1" r:id="rId1"/>
  </sheets>
  <definedNames>
    <definedName name="reintegrations">#REF!</definedName>
    <definedName name="_xlnm.Print_Area" localSheetId="0">'2020'!$A$1:$I$26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0" i="1" l="1"/>
  <c r="G20" i="1" l="1"/>
  <c r="F20" i="1"/>
  <c r="E20" i="1"/>
  <c r="H17" i="1" l="1"/>
  <c r="F12" i="1"/>
  <c r="G9" i="1" s="1"/>
  <c r="I9" i="1" l="1"/>
  <c r="I10" i="1"/>
  <c r="G11" i="1"/>
  <c r="F21" i="1" s="1"/>
  <c r="G21" i="1" l="1"/>
  <c r="G22" i="1" s="1"/>
  <c r="F22" i="1"/>
  <c r="E21" i="1"/>
  <c r="E22" i="1" s="1"/>
  <c r="I11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<sst xmlns="http://schemas.openxmlformats.org/spreadsheetml/2006/main" count="24" uniqueCount="24">
  <si>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</si>
  <si>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</si>
  <si>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</si>
  <si>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</si>
  <si>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</si>
  <si>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</si>
  <si>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</si>
  <si>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</si>
  <si>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</si>
  <si>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</si>
  <si>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</si>
  <si>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</si>
  <si>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</si>
  <si>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</si>
  <si>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</si>
  <si>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</si>
  <si>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</si>
  <si>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</si>
  <si>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</si>
  <si>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</si>
  <si>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Nbre de mois de l'exercice (permet de recalculer le plafond de sécurité sociale si exercice inférieur à 12mois)</t>
  </si>
  <si>
    <t>Bénéfice ou déficit 2021</t>
  </si>
  <si>
    <t>Loi Madelin - Cotisations de l'exploitant - GRILLE DE CALCUL EXERCICE 2021</t>
  </si>
  <si>
    <t>Plafond Sécurité Sociale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</si>
</sst>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Alignme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0" borderId="0" xfId="0" applyFont="1"/>
    <xf numFmtId="0" fontId="4" fillId="0" borderId="0" xfId="2" applyFont="1" applyAlignment="1" applyProtection="1">
      <alignment horizontal="left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26477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5"/>
  <sheetViews>
    <sheetView tabSelected="1" zoomScale="115" zoomScaleNormal="115" workbookViewId="0">
      <selection activeCell="F9" sqref="F9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28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4"/>
      <c r="G2" s="34"/>
      <c r="H2" s="1"/>
      <c r="I2" s="1"/>
    </row>
    <row r="3" spans="1:9" x14ac:dyDescent="0.25">
      <c r="A3" s="11"/>
      <c r="B3" s="1"/>
      <c r="C3" s="1"/>
      <c r="D3" s="32"/>
      <c r="E3" s="1"/>
      <c r="F3" s="1"/>
      <c r="G3" s="1"/>
      <c r="H3" s="1"/>
      <c r="I3" s="1"/>
    </row>
    <row r="4" spans="1:9" ht="19.5" customHeight="1" x14ac:dyDescent="0.25">
      <c r="A4" s="11"/>
      <c r="B4" s="1"/>
      <c r="C4" s="31"/>
      <c r="D4" s="30"/>
      <c r="E4" s="1"/>
      <c r="F4" s="1"/>
      <c r="G4" s="1"/>
      <c r="H4" s="1"/>
      <c r="I4" s="1"/>
    </row>
    <row r="5" spans="1:9" ht="21" customHeight="1" x14ac:dyDescent="0.3">
      <c r="A5" s="36" t="s">
        <v>22</v>
      </c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20</v>
      </c>
      <c r="I6" s="3"/>
    </row>
    <row r="7" spans="1:9" x14ac:dyDescent="0.25">
      <c r="A7" s="3"/>
      <c r="B7" s="3"/>
      <c r="C7" s="3"/>
      <c r="D7" s="3"/>
      <c r="E7" s="3"/>
      <c r="F7" s="13"/>
      <c r="G7" s="14">
        <f>IF((G6=12),41136,41136*G6/12)</f>
        <v>41136</v>
      </c>
      <c r="H7" s="3" t="s">
        <v>23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ht="14.25" customHeight="1" x14ac:dyDescent="0.25">
      <c r="A9" s="37" t="s">
        <v>21</v>
      </c>
      <c r="B9" s="37"/>
      <c r="C9" s="37"/>
      <c r="D9" s="37"/>
      <c r="E9" s="38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39" t="s">
        <v>16</v>
      </c>
      <c r="B10" s="39"/>
      <c r="C10" s="39"/>
      <c r="D10" s="39"/>
      <c r="E10" s="40"/>
      <c r="F10" s="16">
        <v>0</v>
      </c>
      <c r="G10" s="13">
        <f>+G7</f>
        <v>41136</v>
      </c>
      <c r="H10" s="5" t="s">
        <v>3</v>
      </c>
      <c r="I10" s="13">
        <f>+G10*7%</f>
        <v>2879.5200000000004</v>
      </c>
    </row>
    <row r="11" spans="1:9" x14ac:dyDescent="0.25">
      <c r="A11" s="39" t="s">
        <v>4</v>
      </c>
      <c r="B11" s="39"/>
      <c r="C11" s="39"/>
      <c r="D11" s="39"/>
      <c r="E11" s="40"/>
      <c r="F11" s="16">
        <v>0</v>
      </c>
      <c r="G11" s="13">
        <f>+G10*8</f>
        <v>329088</v>
      </c>
      <c r="H11" s="4" t="s">
        <v>5</v>
      </c>
      <c r="I11" s="13">
        <f>+G11*3%</f>
        <v>9872.64</v>
      </c>
    </row>
    <row r="12" spans="1:9" x14ac:dyDescent="0.25">
      <c r="A12" s="41" t="s">
        <v>6</v>
      </c>
      <c r="B12" s="41"/>
      <c r="C12" s="41"/>
      <c r="D12" s="41"/>
      <c r="E12" s="42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39" t="s">
        <v>8</v>
      </c>
      <c r="B17" s="39"/>
      <c r="C17" s="39"/>
      <c r="D17" s="40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39" t="s">
        <v>9</v>
      </c>
      <c r="B18" s="39"/>
      <c r="C18" s="39"/>
      <c r="D18" s="40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39" t="s">
        <v>10</v>
      </c>
      <c r="B19" s="39"/>
      <c r="C19" s="39"/>
      <c r="D19" s="40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3" t="s">
        <v>2</v>
      </c>
      <c r="B20" s="43"/>
      <c r="C20" s="43"/>
      <c r="D20" s="44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5" t="s">
        <v>11</v>
      </c>
      <c r="B21" s="45"/>
      <c r="C21" s="45"/>
      <c r="D21" s="45"/>
      <c r="E21" s="19">
        <f>IF(G9&gt;G11,+G11*1.875%,IF(G9&gt;1.3333*G10,G9*1.875%,G10*2.5%))</f>
        <v>1028.4000000000001</v>
      </c>
      <c r="F21" s="20">
        <f>IF(G9&gt;=G11,G11*3%,IF(G9&gt;186494*G6/12,G11*3%,IF(G9&lt;=0,G10*7%,(G10*7%+G9*3.75%))))</f>
        <v>2879.5200000000004</v>
      </c>
      <c r="G21" s="20">
        <f>IF(G9&gt;G11,G11*10%+(G11-G10)*15%,IF(G9&gt;G10,G9*10%+(G9-G10)*15%,G10*10%))</f>
        <v>4113.6000000000004</v>
      </c>
      <c r="H21" s="20">
        <f>E21+F21+G21</f>
        <v>8021.52</v>
      </c>
      <c r="I21" s="8"/>
    </row>
    <row r="22" spans="1:9" x14ac:dyDescent="0.25">
      <c r="A22" s="12"/>
      <c r="B22" s="35" t="s">
        <v>12</v>
      </c>
      <c r="C22" s="35"/>
      <c r="D22" s="35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4" spans="1:9" x14ac:dyDescent="0.25">
      <c r="B24" s="33"/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&amp;R&amp;D - claire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2020</vt:lpstr>
      <vt:lpstr>'2020'!Zone_d_impression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Claire-Marie</cp:lastModifiedBy>
  <cp:lastPrinted>2022-01-14T09:26:50Z</cp:lastPrinted>
  <dcterms:created xsi:type="dcterms:W3CDTF">2013-12-18T13:18:14Z</dcterms:created>
  <dcterms:modified xsi:type="dcterms:W3CDTF">2022-01-25T08:29:54Z</dcterms:modified>
</cp:coreProperties>
</file>