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 codeName="{B6124F1A-AFFB-F854-7757-9A1D4C6FC43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laire\DOSSIER PREPARATOIRE ECCV2\DOC PREPARATOIRE 2020 - 2021\"/>
    </mc:Choice>
  </mc:AlternateContent>
  <xr:revisionPtr revIDLastSave="0" documentId="13_ncr:1_{C3C29089-1D33-4AB1-99D5-1BDF8E16F9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0" sheetId="1" r:id="rId1"/>
  </sheets>
  <definedNames>
    <definedName name="reintegrations">#REF!</definedName>
    <definedName name="_xlnm.Print_Area" localSheetId="0">'2020'!$A$1:$I$26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10" i="1" l="1"/>
  <c r="G20" i="1" l="1"/>
  <c r="F20" i="1"/>
  <c r="E20" i="1"/>
  <c r="H17" i="1" l="1"/>
  <c r="F12" i="1"/>
  <c r="G9" i="1" s="1"/>
  <c r="I9" i="1" l="1"/>
  <c r="I10" i="1"/>
  <c r="G11" i="1"/>
  <c r="F21" i="1" s="1"/>
  <c r="G21" i="1" l="1"/>
  <c r="G22" i="1" s="1"/>
  <c r="F22" i="1"/>
  <c r="E21" i="1"/>
  <c r="E22" i="1" s="1"/>
  <c r="I11" i="1"/>
  <c r="H21" i="1" l="1"/>
  <c r="F23" i="1"/>
  <c r="G23" i="1" s="1"/>
</calcChain>
</file>

<file path=xl/sharedStrings.xml><?xml version="1.0" encoding="utf-8"?>
<sst xmlns="http://schemas.openxmlformats.org/spreadsheetml/2006/main" count="24" uniqueCount="24">
  <si>
    <t>Adhérent :</t>
  </si>
  <si>
    <t xml:space="preserve">Bénéfice définitif x 3,75% </t>
  </si>
  <si>
    <t>Charges sociales facultatives</t>
  </si>
  <si>
    <t>Plafond annuel de la Sécurité sociale :  CSF *7%</t>
  </si>
  <si>
    <t>Divers à déduire, éxonération sur le bénéfice ZFU</t>
  </si>
  <si>
    <t xml:space="preserve">8 x Plafond annuel de la Sécurité sociale : </t>
  </si>
  <si>
    <t>Base à prendre en compte pour le plafond de déductibilité</t>
  </si>
  <si>
    <t>TOTAL</t>
  </si>
  <si>
    <t>Contrat Madelin de l'exploitant</t>
  </si>
  <si>
    <t>Contrat Madelin du conjoint collaborateur</t>
  </si>
  <si>
    <t>Rachat de cotisations facultatives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</si>
  <si>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</si>
  <si>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</si>
  <si>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</si>
  <si>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</si>
  <si>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</si>
  <si>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Montant des cotisations facultatives</t>
  </si>
  <si>
    <t>Perte d'emploi</t>
  </si>
  <si>
    <t>Prévoyance et Santé</t>
  </si>
  <si>
    <t>Retraite</t>
  </si>
  <si>
    <t>Nbre de mois de l'exercice (permet de recalculer le plafond de sécurité sociale si exercice inférieur à 12mois)</t>
  </si>
  <si>
    <t>Bénéfice ou déficit 2021</t>
  </si>
  <si>
    <t>Loi Madelin - Cotisations de l'exploitant - GRILLE DE CALCUL EXERCICE 2021</t>
  </si>
  <si>
    <t>Plafond Sécurité Sociale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</si>
</sst>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3" fillId="0" borderId="0" xfId="2" applyFont="1" applyProtection="1">
      <protection locked="0"/>
    </xf>
    <xf numFmtId="0" fontId="3" fillId="0" borderId="0" xfId="2" quotePrefix="1" applyFont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4" fillId="0" borderId="0" xfId="2" quotePrefix="1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9" fillId="0" borderId="0" xfId="0" applyFont="1"/>
    <xf numFmtId="0" fontId="10" fillId="0" borderId="0" xfId="2" applyFont="1" applyProtection="1">
      <protection hidden="1"/>
    </xf>
    <xf numFmtId="0" fontId="3" fillId="0" borderId="0" xfId="2" applyFont="1" applyAlignment="1" applyProtection="1">
      <alignment horizontal="right" vertical="center"/>
      <protection locked="0"/>
    </xf>
    <xf numFmtId="164" fontId="3" fillId="0" borderId="0" xfId="2" applyNumberFormat="1" applyFont="1" applyProtection="1">
      <protection locked="0"/>
    </xf>
    <xf numFmtId="164" fontId="3" fillId="2" borderId="0" xfId="2" applyNumberFormat="1" applyFont="1" applyFill="1" applyProtection="1">
      <protection locked="0"/>
    </xf>
    <xf numFmtId="164" fontId="3" fillId="0" borderId="0" xfId="2" applyNumberFormat="1" applyFont="1" applyAlignment="1" applyProtection="1">
      <alignment vertical="center" wrapText="1"/>
      <protection locked="0"/>
    </xf>
    <xf numFmtId="164" fontId="3" fillId="3" borderId="2" xfId="2" applyNumberFormat="1" applyFont="1" applyFill="1" applyBorder="1" applyProtection="1">
      <protection locked="0"/>
    </xf>
    <xf numFmtId="164" fontId="4" fillId="0" borderId="2" xfId="2" applyNumberFormat="1" applyFont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164" fontId="8" fillId="0" borderId="0" xfId="2" applyNumberFormat="1" applyFont="1" applyAlignment="1" applyProtection="1">
      <alignment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right"/>
    </xf>
    <xf numFmtId="0" fontId="11" fillId="0" borderId="0" xfId="2" applyFont="1" applyProtection="1">
      <protection locked="0"/>
    </xf>
    <xf numFmtId="17" fontId="4" fillId="0" borderId="0" xfId="2" quotePrefix="1" applyNumberFormat="1" applyFont="1" applyAlignment="1" applyProtection="1">
      <protection hidden="1"/>
    </xf>
    <xf numFmtId="14" fontId="4" fillId="0" borderId="0" xfId="2" applyNumberFormat="1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4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0" borderId="0" xfId="0" applyFont="1"/>
    <xf numFmtId="0" fontId="4" fillId="0" borderId="0" xfId="2" applyFont="1" applyAlignment="1" applyProtection="1">
      <alignment horizontal="left"/>
      <protection hidden="1"/>
    </xf>
    <xf numFmtId="0" fontId="8" fillId="0" borderId="0" xfId="2" quotePrefix="1" applyFont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" fillId="0" borderId="0" xfId="2" quotePrefix="1" applyFont="1" applyAlignment="1" applyProtection="1">
      <alignment horizontal="right"/>
      <protection locked="0"/>
    </xf>
    <xf numFmtId="0" fontId="3" fillId="0" borderId="1" xfId="2" quotePrefix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right"/>
      <protection locked="0"/>
    </xf>
    <xf numFmtId="0" fontId="4" fillId="0" borderId="0" xfId="2" quotePrefix="1" applyFont="1" applyAlignment="1" applyProtection="1">
      <alignment horizontal="right"/>
      <protection locked="0"/>
    </xf>
    <xf numFmtId="0" fontId="4" fillId="0" borderId="1" xfId="2" quotePrefix="1" applyFont="1" applyBorder="1" applyAlignment="1" applyProtection="1">
      <alignment horizontal="right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48D7A.BB5DA4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22</xdr:row>
      <xdr:rowOff>7937</xdr:rowOff>
    </xdr:from>
    <xdr:to>
      <xdr:col>7</xdr:col>
      <xdr:colOff>1927864</xdr:colOff>
      <xdr:row>24</xdr:row>
      <xdr:rowOff>130174</xdr:rowOff>
    </xdr:to>
    <xdr:sp macro="[0]!RAZ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5548312" y="4365625"/>
          <a:ext cx="1618302" cy="550862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7</xdr:col>
      <xdr:colOff>2451652</xdr:colOff>
      <xdr:row>0</xdr:row>
      <xdr:rowOff>0</xdr:rowOff>
    </xdr:from>
    <xdr:to>
      <xdr:col>9</xdr:col>
      <xdr:colOff>57923</xdr:colOff>
      <xdr:row>4</xdr:row>
      <xdr:rowOff>26477</xdr:rowOff>
    </xdr:to>
    <xdr:pic>
      <xdr:nvPicPr>
        <xdr:cNvPr id="4" name="Image 3" descr="http://srv74000s2/Cegid/HtmlEditor/lib/CGA/pics/Defaut/logo2019-1.png">
          <a:extLst>
            <a:ext uri="{FF2B5EF4-FFF2-40B4-BE49-F238E27FC236}">
              <a16:creationId xmlns:a16="http://schemas.microsoft.com/office/drawing/2014/main" id="{F4BCFD09-9828-49F8-BB9D-C1697B16CF6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43" y="0"/>
          <a:ext cx="969010" cy="84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25"/>
  <sheetViews>
    <sheetView tabSelected="1" zoomScale="115" zoomScaleNormal="115" workbookViewId="0">
      <selection activeCell="F9" sqref="F9"/>
    </sheetView>
  </sheetViews>
  <sheetFormatPr baseColWidth="10" defaultColWidth="11.42578125" defaultRowHeight="15" x14ac:dyDescent="0.25"/>
  <cols>
    <col min="1" max="1" width="3.7109375" customWidth="1"/>
    <col min="2" max="2" width="7.7109375" customWidth="1"/>
    <col min="5" max="6" width="14.7109375" customWidth="1"/>
    <col min="7" max="7" width="15" customWidth="1"/>
    <col min="8" max="8" width="39" bestFit="1" customWidth="1"/>
  </cols>
  <sheetData>
    <row r="1" spans="1:9" x14ac:dyDescent="0.25">
      <c r="A1" s="1"/>
      <c r="B1" s="1"/>
      <c r="C1" s="1"/>
      <c r="D1" s="2" t="s">
        <v>0</v>
      </c>
      <c r="E1" s="28"/>
      <c r="F1" s="28"/>
      <c r="G1" s="28"/>
      <c r="H1" s="1"/>
      <c r="I1" s="1"/>
    </row>
    <row r="2" spans="1:9" x14ac:dyDescent="0.25">
      <c r="A2" s="1"/>
      <c r="B2" s="1"/>
      <c r="C2" s="1"/>
      <c r="D2" s="2" t="s">
        <v>15</v>
      </c>
      <c r="E2" s="29"/>
      <c r="F2" s="34"/>
      <c r="G2" s="34"/>
      <c r="H2" s="1"/>
      <c r="I2" s="1"/>
    </row>
    <row r="3" spans="1:9" x14ac:dyDescent="0.25">
      <c r="A3" s="11"/>
      <c r="B3" s="1"/>
      <c r="C3" s="1"/>
      <c r="D3" s="32"/>
      <c r="E3" s="1"/>
      <c r="F3" s="1"/>
      <c r="G3" s="1"/>
      <c r="H3" s="1"/>
      <c r="I3" s="1"/>
    </row>
    <row r="4" spans="1:9" ht="19.5" customHeight="1" x14ac:dyDescent="0.25">
      <c r="A4" s="11"/>
      <c r="B4" s="1"/>
      <c r="C4" s="31"/>
      <c r="D4" s="30"/>
      <c r="E4" s="1"/>
      <c r="F4" s="1"/>
      <c r="G4" s="1"/>
      <c r="H4" s="1"/>
      <c r="I4" s="1"/>
    </row>
    <row r="5" spans="1:9" ht="21" customHeight="1" x14ac:dyDescent="0.3">
      <c r="A5" s="36" t="s">
        <v>22</v>
      </c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"/>
      <c r="B6" s="3"/>
      <c r="C6" s="3"/>
      <c r="D6" s="3"/>
      <c r="E6" s="3"/>
      <c r="F6" s="3"/>
      <c r="G6" s="27">
        <v>12</v>
      </c>
      <c r="H6" s="27" t="s">
        <v>20</v>
      </c>
      <c r="I6" s="3"/>
    </row>
    <row r="7" spans="1:9" x14ac:dyDescent="0.25">
      <c r="A7" s="3"/>
      <c r="B7" s="3"/>
      <c r="C7" s="3"/>
      <c r="D7" s="3"/>
      <c r="E7" s="3"/>
      <c r="F7" s="13"/>
      <c r="G7" s="14">
        <f>IF((G6=12),41136,41136*G6/12)</f>
        <v>41136</v>
      </c>
      <c r="H7" s="3" t="s">
        <v>23</v>
      </c>
      <c r="I7" s="3"/>
    </row>
    <row r="8" spans="1:9" x14ac:dyDescent="0.25">
      <c r="A8" s="3"/>
      <c r="B8" s="3"/>
      <c r="C8" s="3"/>
      <c r="D8" s="3"/>
      <c r="E8" s="3"/>
      <c r="F8" s="13"/>
      <c r="G8" s="15"/>
      <c r="H8" s="3"/>
      <c r="I8" s="3"/>
    </row>
    <row r="9" spans="1:9" ht="14.25" customHeight="1" x14ac:dyDescent="0.25">
      <c r="A9" s="37" t="s">
        <v>21</v>
      </c>
      <c r="B9" s="37"/>
      <c r="C9" s="37"/>
      <c r="D9" s="37"/>
      <c r="E9" s="38"/>
      <c r="F9" s="16">
        <v>0</v>
      </c>
      <c r="G9" s="13">
        <f>+F12</f>
        <v>0</v>
      </c>
      <c r="H9" s="4" t="s">
        <v>1</v>
      </c>
      <c r="I9" s="13">
        <f>+G9*3.75%</f>
        <v>0</v>
      </c>
    </row>
    <row r="10" spans="1:9" x14ac:dyDescent="0.25">
      <c r="A10" s="39" t="s">
        <v>16</v>
      </c>
      <c r="B10" s="39"/>
      <c r="C10" s="39"/>
      <c r="D10" s="39"/>
      <c r="E10" s="40"/>
      <c r="F10" s="16">
        <v>0</v>
      </c>
      <c r="G10" s="13">
        <f>+G7</f>
        <v>41136</v>
      </c>
      <c r="H10" s="5" t="s">
        <v>3</v>
      </c>
      <c r="I10" s="13">
        <f>+G10*7%</f>
        <v>2879.5200000000004</v>
      </c>
    </row>
    <row r="11" spans="1:9" x14ac:dyDescent="0.25">
      <c r="A11" s="39" t="s">
        <v>4</v>
      </c>
      <c r="B11" s="39"/>
      <c r="C11" s="39"/>
      <c r="D11" s="39"/>
      <c r="E11" s="40"/>
      <c r="F11" s="16">
        <v>0</v>
      </c>
      <c r="G11" s="13">
        <f>+G10*8</f>
        <v>329088</v>
      </c>
      <c r="H11" s="4" t="s">
        <v>5</v>
      </c>
      <c r="I11" s="13">
        <f>+G11*3%</f>
        <v>9872.64</v>
      </c>
    </row>
    <row r="12" spans="1:9" x14ac:dyDescent="0.25">
      <c r="A12" s="41" t="s">
        <v>6</v>
      </c>
      <c r="B12" s="41"/>
      <c r="C12" s="41"/>
      <c r="D12" s="41"/>
      <c r="E12" s="42"/>
      <c r="F12" s="17">
        <f>+SUM(F9:F11)</f>
        <v>0</v>
      </c>
      <c r="G12" s="13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ht="25.5" x14ac:dyDescent="0.25">
      <c r="A16" s="3"/>
      <c r="B16" s="3"/>
      <c r="C16" s="3"/>
      <c r="D16" s="3"/>
      <c r="E16" s="6" t="s">
        <v>17</v>
      </c>
      <c r="F16" s="6" t="s">
        <v>18</v>
      </c>
      <c r="G16" s="6" t="s">
        <v>19</v>
      </c>
      <c r="H16" s="7" t="s">
        <v>7</v>
      </c>
      <c r="I16" s="3"/>
    </row>
    <row r="17" spans="1:9" x14ac:dyDescent="0.25">
      <c r="A17" s="39" t="s">
        <v>8</v>
      </c>
      <c r="B17" s="39"/>
      <c r="C17" s="39"/>
      <c r="D17" s="40"/>
      <c r="E17" s="16">
        <v>0</v>
      </c>
      <c r="F17" s="16">
        <v>0</v>
      </c>
      <c r="G17" s="16">
        <v>0</v>
      </c>
      <c r="H17" s="13">
        <f>SUM(E20:G20)-F10</f>
        <v>0</v>
      </c>
      <c r="I17" s="3"/>
    </row>
    <row r="18" spans="1:9" x14ac:dyDescent="0.25">
      <c r="A18" s="39" t="s">
        <v>9</v>
      </c>
      <c r="B18" s="39"/>
      <c r="C18" s="39"/>
      <c r="D18" s="40"/>
      <c r="E18" s="16">
        <v>0</v>
      </c>
      <c r="F18" s="16">
        <v>0</v>
      </c>
      <c r="G18" s="16">
        <v>0</v>
      </c>
      <c r="H18" s="13"/>
      <c r="I18" s="3"/>
    </row>
    <row r="19" spans="1:9" x14ac:dyDescent="0.25">
      <c r="A19" s="39" t="s">
        <v>10</v>
      </c>
      <c r="B19" s="39"/>
      <c r="C19" s="39"/>
      <c r="D19" s="40"/>
      <c r="E19" s="16">
        <v>0</v>
      </c>
      <c r="F19" s="16">
        <v>0</v>
      </c>
      <c r="G19" s="16">
        <v>0</v>
      </c>
      <c r="H19" s="13"/>
      <c r="I19" s="3"/>
    </row>
    <row r="20" spans="1:9" x14ac:dyDescent="0.25">
      <c r="A20" s="43" t="s">
        <v>2</v>
      </c>
      <c r="B20" s="43"/>
      <c r="C20" s="43"/>
      <c r="D20" s="44"/>
      <c r="E20" s="18">
        <f>+SUM(E17:E19)</f>
        <v>0</v>
      </c>
      <c r="F20" s="18">
        <f>+SUM(F17:F19)</f>
        <v>0</v>
      </c>
      <c r="G20" s="18">
        <f>+SUM(G17:G19)</f>
        <v>0</v>
      </c>
      <c r="H20" s="13"/>
      <c r="I20" s="3"/>
    </row>
    <row r="21" spans="1:9" x14ac:dyDescent="0.25">
      <c r="A21" s="45" t="s">
        <v>11</v>
      </c>
      <c r="B21" s="45"/>
      <c r="C21" s="45"/>
      <c r="D21" s="45"/>
      <c r="E21" s="19">
        <f>IF(G9&gt;G11,+G11*1.875%,IF(G9&gt;1.3333*G10,G9*1.875%,G10*2.5%))</f>
        <v>1028.4000000000001</v>
      </c>
      <c r="F21" s="20">
        <f>IF(G9&gt;=G11,G11*3%,IF(G9&gt;186494*G6/12,G11*3%,IF(G9&lt;=0,G10*7%,(G10*7%+G9*3.75%))))</f>
        <v>2879.5200000000004</v>
      </c>
      <c r="G21" s="20">
        <f>IF(G9&gt;G11,G11*10%+(G11-G10)*15%,IF(G9&gt;G10,G9*10%+(G9-G10)*15%,G10*10%))</f>
        <v>4113.6000000000004</v>
      </c>
      <c r="H21" s="20">
        <f>E21+F21+G21</f>
        <v>8021.52</v>
      </c>
      <c r="I21" s="8"/>
    </row>
    <row r="22" spans="1:9" x14ac:dyDescent="0.25">
      <c r="A22" s="12"/>
      <c r="B22" s="35" t="s">
        <v>12</v>
      </c>
      <c r="C22" s="35"/>
      <c r="D22" s="35"/>
      <c r="E22" s="21">
        <f>IF(E20&gt;E21,E20-E21,0)</f>
        <v>0</v>
      </c>
      <c r="F22" s="21">
        <f>IF(F20&gt;F21,F20-F21,0)</f>
        <v>0</v>
      </c>
      <c r="G22" s="21">
        <f>IF(G20&gt;G21,G20-G21,0)</f>
        <v>0</v>
      </c>
      <c r="H22" s="22"/>
      <c r="I22" s="9"/>
    </row>
    <row r="23" spans="1:9" ht="18.75" x14ac:dyDescent="0.3">
      <c r="E23" s="23"/>
      <c r="F23" s="26">
        <f>E22+F22+G22</f>
        <v>0</v>
      </c>
      <c r="G23" s="10" t="str">
        <f>IF(F23&gt;0,"à réintégrer"," ")</f>
        <v xml:space="preserve"> </v>
      </c>
    </row>
    <row r="24" spans="1:9" x14ac:dyDescent="0.25">
      <c r="B24" s="33"/>
    </row>
    <row r="25" spans="1:9" x14ac:dyDescent="0.25">
      <c r="A25" s="24" t="s">
        <v>13</v>
      </c>
      <c r="B25" s="24" t="s">
        <v>14</v>
      </c>
      <c r="C25" s="24"/>
      <c r="D25" s="24"/>
      <c r="E25" s="24"/>
      <c r="F25" s="24"/>
      <c r="G25" s="24"/>
      <c r="H25" s="25"/>
      <c r="I25" s="25"/>
    </row>
  </sheetData>
  <mergeCells count="12">
    <mergeCell ref="F2:G2"/>
    <mergeCell ref="B22:D22"/>
    <mergeCell ref="A5:I5"/>
    <mergeCell ref="A9:E9"/>
    <mergeCell ref="A10:E10"/>
    <mergeCell ref="A11:E11"/>
    <mergeCell ref="A12:E12"/>
    <mergeCell ref="A17:D17"/>
    <mergeCell ref="A18:D18"/>
    <mergeCell ref="A19:D19"/>
    <mergeCell ref="A20:D20"/>
    <mergeCell ref="A21:D21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&amp;R&amp;D - claire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2020</vt:lpstr>
      <vt:lpstr>'2020'!Zone_d_impression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Claire-Marie</cp:lastModifiedBy>
  <cp:lastPrinted>2022-01-14T09:26:50Z</cp:lastPrinted>
  <dcterms:created xsi:type="dcterms:W3CDTF">2013-12-18T13:18:14Z</dcterms:created>
  <dcterms:modified xsi:type="dcterms:W3CDTF">2022-01-25T08:29:54Z</dcterms:modified>
</cp:coreProperties>
</file>